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25305" yWindow="435" windowWidth="25410" windowHeight="15375" activeTab="3"/>
  </bookViews>
  <sheets>
    <sheet name="Pokyny pro vyplnění" sheetId="11" r:id="rId1"/>
    <sheet name="Stavba" sheetId="1" r:id="rId2"/>
    <sheet name="VzorPolozky" sheetId="10" state="hidden" r:id="rId3"/>
    <sheet name="01 58191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58191401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58191401 Pol'!$A$1:$X$44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2" i="1"/>
  <c r="I51"/>
  <c r="I50"/>
  <c r="G9" i="12"/>
  <c r="I9"/>
  <c r="K9"/>
  <c r="M9"/>
  <c r="O9"/>
  <c r="Q9"/>
  <c r="V9"/>
  <c r="G11"/>
  <c r="M11" s="1"/>
  <c r="I11"/>
  <c r="K11"/>
  <c r="O11"/>
  <c r="Q11"/>
  <c r="V11"/>
  <c r="G13"/>
  <c r="M13" s="1"/>
  <c r="I13"/>
  <c r="K13"/>
  <c r="O13"/>
  <c r="Q13"/>
  <c r="V13"/>
  <c r="G16"/>
  <c r="M16" s="1"/>
  <c r="I16"/>
  <c r="K16"/>
  <c r="O16"/>
  <c r="Q16"/>
  <c r="V16"/>
  <c r="G18"/>
  <c r="M18" s="1"/>
  <c r="I18"/>
  <c r="K18"/>
  <c r="O18"/>
  <c r="Q18"/>
  <c r="V18"/>
  <c r="G20"/>
  <c r="I20"/>
  <c r="K20"/>
  <c r="M20"/>
  <c r="O20"/>
  <c r="Q20"/>
  <c r="V20"/>
  <c r="G22"/>
  <c r="G21" s="1"/>
  <c r="I22"/>
  <c r="I21" s="1"/>
  <c r="K22"/>
  <c r="K21" s="1"/>
  <c r="O22"/>
  <c r="O21" s="1"/>
  <c r="Q22"/>
  <c r="Q21" s="1"/>
  <c r="V22"/>
  <c r="V21" s="1"/>
  <c r="I24"/>
  <c r="G25"/>
  <c r="M25" s="1"/>
  <c r="M24" s="1"/>
  <c r="I25"/>
  <c r="K25"/>
  <c r="K24" s="1"/>
  <c r="O25"/>
  <c r="O24" s="1"/>
  <c r="Q25"/>
  <c r="Q24" s="1"/>
  <c r="V25"/>
  <c r="V24" s="1"/>
  <c r="G27"/>
  <c r="Q27"/>
  <c r="V27"/>
  <c r="G28"/>
  <c r="I28"/>
  <c r="I27" s="1"/>
  <c r="K28"/>
  <c r="K27" s="1"/>
  <c r="M28"/>
  <c r="M27" s="1"/>
  <c r="O28"/>
  <c r="O27" s="1"/>
  <c r="Q28"/>
  <c r="V28"/>
  <c r="G30"/>
  <c r="I30"/>
  <c r="K30"/>
  <c r="O30"/>
  <c r="Q30"/>
  <c r="V30"/>
  <c r="G31"/>
  <c r="M31" s="1"/>
  <c r="I31"/>
  <c r="K31"/>
  <c r="O31"/>
  <c r="O29" s="1"/>
  <c r="Q31"/>
  <c r="V31"/>
  <c r="AE34"/>
  <c r="F41" i="1" s="1"/>
  <c r="I20"/>
  <c r="I18"/>
  <c r="I16"/>
  <c r="O8" i="12" l="1"/>
  <c r="K8"/>
  <c r="G8"/>
  <c r="I49" i="1" s="1"/>
  <c r="I17" s="1"/>
  <c r="V8" i="12"/>
  <c r="Q8"/>
  <c r="M8"/>
  <c r="I8"/>
  <c r="F39" i="1"/>
  <c r="F42" s="1"/>
  <c r="G23" s="1"/>
  <c r="G29" i="12"/>
  <c r="F40" i="1"/>
  <c r="V29" i="12"/>
  <c r="K29"/>
  <c r="I29"/>
  <c r="Q29"/>
  <c r="G24"/>
  <c r="AF34"/>
  <c r="M30"/>
  <c r="M29" s="1"/>
  <c r="M22"/>
  <c r="M21" s="1"/>
  <c r="J28" i="1"/>
  <c r="J26"/>
  <c r="G38"/>
  <c r="F38"/>
  <c r="J23"/>
  <c r="J24"/>
  <c r="J25"/>
  <c r="J27"/>
  <c r="E24"/>
  <c r="E26"/>
  <c r="G41" l="1"/>
  <c r="H41" s="1"/>
  <c r="I41" s="1"/>
  <c r="G40"/>
  <c r="G39"/>
  <c r="H40"/>
  <c r="I40" s="1"/>
  <c r="I53"/>
  <c r="G34" i="12"/>
  <c r="A23" i="1"/>
  <c r="A24" s="1"/>
  <c r="G24" s="1"/>
  <c r="I54" l="1"/>
  <c r="I19"/>
  <c r="I21" s="1"/>
  <c r="H39"/>
  <c r="H42" s="1"/>
  <c r="G42"/>
  <c r="I39"/>
  <c r="I42" s="1"/>
  <c r="J40" l="1"/>
  <c r="J39"/>
  <c r="J42" s="1"/>
  <c r="J41"/>
  <c r="G25"/>
  <c r="G28"/>
  <c r="J52"/>
  <c r="J50"/>
  <c r="J53"/>
  <c r="J49"/>
  <c r="J51"/>
  <c r="A25" l="1"/>
  <c r="A26" s="1"/>
  <c r="G26" s="1"/>
  <c r="A27" s="1"/>
  <c r="A29" s="1"/>
  <c r="G29" s="1"/>
  <c r="G27" s="1"/>
  <c r="J54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<sst xmlns="http://schemas.openxmlformats.org/spreadsheetml/2006/main" count="255" uniqueCount="146">
  <si>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</si>
  <si>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</si>
  <si>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</si>
  <si>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</si>
  <si>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</si>
  <si>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</si>
  <si>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</si>
  <si>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</si>
  <si>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</si>
  <si>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</si>
  <si>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</si>
  <si>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</si>
  <si>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</si>
  <si>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</si>
  <si>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</si>
  <si>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</si>
  <si>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</si>
  <si>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</si>
  <si>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</si>
  <si>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</si>
  <si>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</si>
  <si>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</si>
  <si>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</si>
  <si>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</si>
  <si>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</si>
  <si>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</si>
  <si>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</si>
  <si>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</si>
  <si>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</si>
  <si>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</si>
  <si>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</si>
  <si>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</si>
  <si>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</si>
  <si>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</si>
  <si>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</si>
  <si>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</si>
  <si>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</si>
  <si>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</si>
  <si>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</si>
  <si>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</si>
  <si>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</si>
  <si>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</si>
  <si>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</si>
  <si>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58191401</t>
  </si>
  <si>
    <t>Hotel GARNI VŠB - propočet nákladů stavby</t>
  </si>
  <si>
    <t>01</t>
  </si>
  <si>
    <t>Hotel GARNI VŠB</t>
  </si>
  <si>
    <t>Objekt:</t>
  </si>
  <si>
    <t>Rozpočet:</t>
  </si>
  <si>
    <t>581914</t>
  </si>
  <si>
    <t>Stavba</t>
  </si>
  <si>
    <t>Celkem za stavbu</t>
  </si>
  <si>
    <t>CZK</t>
  </si>
  <si>
    <t>Rekapitulace dílů</t>
  </si>
  <si>
    <t>Typ dílu</t>
  </si>
  <si>
    <t>767</t>
  </si>
  <si>
    <t>Konstrukce zámečnické</t>
  </si>
  <si>
    <t>783</t>
  </si>
  <si>
    <t>Nátěry</t>
  </si>
  <si>
    <t>799</t>
  </si>
  <si>
    <t>Ostatní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</si>
  <si>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</si>
  <si>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</si>
  <si>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</si>
  <si>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</si>
  <si>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</si>
  <si>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</si>
  <si>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</si>
  <si>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</si>
  <si>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</si>
  <si>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</si>
  <si>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</si>
  <si>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</si>
  <si>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</si>
  <si>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</si>
  <si>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</si>
  <si>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</si>
  <si>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</si>
  <si>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</si>
  <si>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</si>
  <si>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</si>
  <si>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</si>
  <si>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</si>
  <si>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</si>
  <si>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</si>
  <si>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</si>
  <si>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</si>
  <si>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</si>
  <si>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</si>
  <si>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</si>
  <si>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</si>
  <si>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</si>
  <si>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767995101R00</t>
  </si>
  <si>
    <t>Výroba a montáž kov. atypických konstr. do 5 kg</t>
  </si>
  <si>
    <t>kg</t>
  </si>
  <si>
    <t>RTS 20/ I</t>
  </si>
  <si>
    <t>RTS 19/ II</t>
  </si>
  <si>
    <t>Práce</t>
  </si>
  <si>
    <t>POL1_</t>
  </si>
  <si>
    <t>VV</t>
  </si>
  <si>
    <t>13322803R</t>
  </si>
  <si>
    <t>Tyč ocelová plochá jakost S235  100x  6 mm 11375</t>
  </si>
  <si>
    <t>t</t>
  </si>
  <si>
    <t>SPCM</t>
  </si>
  <si>
    <t>Specifikace</t>
  </si>
  <si>
    <t>POL3_</t>
  </si>
  <si>
    <t>767995104R00</t>
  </si>
  <si>
    <t>13388425R</t>
  </si>
  <si>
    <t>Tyč průřezu HEB100, střední, jakost oceli S235 11375</t>
  </si>
  <si>
    <t>15425810R</t>
  </si>
  <si>
    <t>Profil U rovnoramenný S235  100x50x50x4 mm</t>
  </si>
  <si>
    <t>998767205R01</t>
  </si>
  <si>
    <t>Přesun hmot</t>
  </si>
  <si>
    <t>Vlastní</t>
  </si>
  <si>
    <t>Indiv</t>
  </si>
  <si>
    <t>POL7_</t>
  </si>
  <si>
    <t>783181111R01</t>
  </si>
  <si>
    <t>m2</t>
  </si>
  <si>
    <t>7990101</t>
  </si>
  <si>
    <t>Písmena pro nápis v. 1500mm,  tl. 150 mm dodávka, montáž, přesun hmot, kotvení na OK</t>
  </si>
  <si>
    <t>soubor</t>
  </si>
  <si>
    <t>specifikace písmen vč 002 : 1</t>
  </si>
  <si>
    <t>210000001T01</t>
  </si>
  <si>
    <t>Kalkul</t>
  </si>
  <si>
    <t>005122 R</t>
  </si>
  <si>
    <t>Vedlejší rozpočtové náklady, zařízení staveniště, provozní vlivy</t>
  </si>
  <si>
    <t>Soubor</t>
  </si>
  <si>
    <t>VRN</t>
  </si>
  <si>
    <t>POL99_8</t>
  </si>
  <si>
    <t>9000001</t>
  </si>
  <si>
    <t>SUM</t>
  </si>
  <si>
    <t>Poznámky uchazeče k zadání</t>
  </si>
  <si>
    <t>POPUZIV</t>
  </si>
  <si>
    <t>END</t>
  </si>
  <si>
    <t>Výroba a montáž FeZn kov. atypických konstr. do 50 kg</t>
  </si>
  <si>
    <t>Elektroinstalace + hromosvod - samostatný rozpočet</t>
  </si>
  <si>
    <t>Povrchová úprava nosné ocelové konstrukce</t>
  </si>
  <si>
    <t>100/100/100/6 : 0,3*7,41*44*1,3</t>
  </si>
  <si>
    <t>0,3*7,41*44*0,001*1,1*1,3</t>
  </si>
  <si>
    <t>HEB 100 : 2,25*20,9*22*1,3</t>
  </si>
  <si>
    <t>U100/50/4 : 25,44*2*5,84*1,4*1,3</t>
  </si>
  <si>
    <t>25,44*2*5,84*0,001*1,1*1,4*1,3</t>
  </si>
  <si>
    <t>1120,6752*0,001*44*1,4*1,3</t>
  </si>
  <si>
    <t>30,0*4,0*1,4*1,3</t>
  </si>
  <si>
    <t>Podlaha na ochranu střešní krytiny (desky OSB tl. 8 mm na 3x  netkané textilii) dodávka, montáž, demontáž, přesun hmot</t>
  </si>
  <si>
    <t>2,25*20,9*22*0,001*1,1*1,4*1,3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</si>
</sst>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40</v>
      </c>
    </row>
    <row r="2" spans="1:7" ht="57.75" customHeight="1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35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192" t="s">
        <v>4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>
      <c r="A2" s="2"/>
      <c r="B2" s="77" t="s">
        <v>24</v>
      </c>
      <c r="C2" s="78"/>
      <c r="D2" s="79" t="s">
        <v>49</v>
      </c>
      <c r="E2" s="201" t="s">
        <v>46</v>
      </c>
      <c r="F2" s="202"/>
      <c r="G2" s="202"/>
      <c r="H2" s="202"/>
      <c r="I2" s="202"/>
      <c r="J2" s="203"/>
      <c r="O2" s="1"/>
    </row>
    <row r="3" spans="1:15" ht="27" customHeight="1">
      <c r="A3" s="2"/>
      <c r="B3" s="80" t="s">
        <v>47</v>
      </c>
      <c r="C3" s="78"/>
      <c r="D3" s="81" t="s">
        <v>45</v>
      </c>
      <c r="E3" s="204" t="s">
        <v>46</v>
      </c>
      <c r="F3" s="205"/>
      <c r="G3" s="205"/>
      <c r="H3" s="205"/>
      <c r="I3" s="205"/>
      <c r="J3" s="206"/>
    </row>
    <row r="4" spans="1:15" ht="23.25" customHeight="1">
      <c r="A4" s="76">
        <v>5979</v>
      </c>
      <c r="B4" s="82" t="s">
        <v>48</v>
      </c>
      <c r="C4" s="83"/>
      <c r="D4" s="84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>
      <c r="A5" s="2"/>
      <c r="B5" s="31" t="s">
        <v>23</v>
      </c>
      <c r="D5" s="219"/>
      <c r="E5" s="220"/>
      <c r="F5" s="220"/>
      <c r="G5" s="220"/>
      <c r="H5" s="18" t="s">
        <v>42</v>
      </c>
      <c r="I5" s="22"/>
      <c r="J5" s="8"/>
    </row>
    <row r="6" spans="1:15" ht="15.75" customHeight="1">
      <c r="A6" s="2"/>
      <c r="B6" s="28"/>
      <c r="C6" s="55"/>
      <c r="D6" s="221"/>
      <c r="E6" s="222"/>
      <c r="F6" s="222"/>
      <c r="G6" s="222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08"/>
      <c r="E11" s="208"/>
      <c r="F11" s="208"/>
      <c r="G11" s="208"/>
      <c r="H11" s="18" t="s">
        <v>42</v>
      </c>
      <c r="I11" s="86"/>
      <c r="J11" s="8"/>
    </row>
    <row r="12" spans="1:15" ht="15.75" customHeight="1">
      <c r="A12" s="2"/>
      <c r="B12" s="28"/>
      <c r="C12" s="55"/>
      <c r="D12" s="213"/>
      <c r="E12" s="213"/>
      <c r="F12" s="213"/>
      <c r="G12" s="213"/>
      <c r="H12" s="18" t="s">
        <v>36</v>
      </c>
      <c r="I12" s="86"/>
      <c r="J12" s="8"/>
    </row>
    <row r="13" spans="1:15" ht="15.75" customHeight="1">
      <c r="A13" s="2"/>
      <c r="B13" s="29"/>
      <c r="C13" s="56"/>
      <c r="D13" s="85"/>
      <c r="E13" s="217"/>
      <c r="F13" s="218"/>
      <c r="G13" s="218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07"/>
      <c r="F15" s="207"/>
      <c r="G15" s="209"/>
      <c r="H15" s="209"/>
      <c r="I15" s="209" t="s">
        <v>31</v>
      </c>
      <c r="J15" s="210"/>
    </row>
    <row r="16" spans="1:15" ht="23.25" customHeight="1">
      <c r="A16" s="139" t="s">
        <v>26</v>
      </c>
      <c r="B16" s="38" t="s">
        <v>26</v>
      </c>
      <c r="C16" s="62"/>
      <c r="D16" s="63"/>
      <c r="E16" s="198"/>
      <c r="F16" s="199"/>
      <c r="G16" s="198"/>
      <c r="H16" s="199"/>
      <c r="I16" s="198">
        <f>SUMIF(F49:F53,A16,I49:I53)+SUMIF(F49:F53,"PSU",I49:I53)</f>
        <v>0</v>
      </c>
      <c r="J16" s="200"/>
    </row>
    <row r="17" spans="1:10" ht="23.25" customHeight="1">
      <c r="A17" s="139" t="s">
        <v>27</v>
      </c>
      <c r="B17" s="38" t="s">
        <v>27</v>
      </c>
      <c r="C17" s="62"/>
      <c r="D17" s="63"/>
      <c r="E17" s="198"/>
      <c r="F17" s="199"/>
      <c r="G17" s="198"/>
      <c r="H17" s="199"/>
      <c r="I17" s="198">
        <f>SUMIF(F49:F53,A17,I49:I53)</f>
        <v>0</v>
      </c>
      <c r="J17" s="200"/>
    </row>
    <row r="18" spans="1:10" ht="23.25" customHeight="1">
      <c r="A18" s="139" t="s">
        <v>28</v>
      </c>
      <c r="B18" s="38" t="s">
        <v>28</v>
      </c>
      <c r="C18" s="62"/>
      <c r="D18" s="63"/>
      <c r="E18" s="198"/>
      <c r="F18" s="199"/>
      <c r="G18" s="198"/>
      <c r="H18" s="199"/>
      <c r="I18" s="198">
        <f>SUMIF(F49:F53,A18,I49:I53)</f>
        <v>0</v>
      </c>
      <c r="J18" s="200"/>
    </row>
    <row r="19" spans="1:10" ht="23.25" customHeight="1">
      <c r="A19" s="139" t="s">
        <v>63</v>
      </c>
      <c r="B19" s="38" t="s">
        <v>29</v>
      </c>
      <c r="C19" s="62"/>
      <c r="D19" s="63"/>
      <c r="E19" s="198"/>
      <c r="F19" s="199"/>
      <c r="G19" s="198"/>
      <c r="H19" s="199"/>
      <c r="I19" s="198">
        <f>SUMIF(F49:F53,A19,I49:I53)</f>
        <v>0</v>
      </c>
      <c r="J19" s="200"/>
    </row>
    <row r="20" spans="1:10" ht="23.25" customHeight="1">
      <c r="A20" s="139" t="s">
        <v>64</v>
      </c>
      <c r="B20" s="38" t="s">
        <v>30</v>
      </c>
      <c r="C20" s="62"/>
      <c r="D20" s="63"/>
      <c r="E20" s="198"/>
      <c r="F20" s="199"/>
      <c r="G20" s="198"/>
      <c r="H20" s="199"/>
      <c r="I20" s="198">
        <f>SUMIF(F49:F53,A20,I49:I53)</f>
        <v>0</v>
      </c>
      <c r="J20" s="200"/>
    </row>
    <row r="21" spans="1:10" ht="23.25" customHeight="1">
      <c r="A21" s="2"/>
      <c r="B21" s="48" t="s">
        <v>31</v>
      </c>
      <c r="C21" s="64"/>
      <c r="D21" s="65"/>
      <c r="E21" s="211"/>
      <c r="F21" s="212"/>
      <c r="G21" s="211"/>
      <c r="H21" s="212"/>
      <c r="I21" s="211">
        <f>SUM(I16:J20)</f>
        <v>0</v>
      </c>
      <c r="J21" s="230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8">
        <f>ZakladDPHSniVypocet</f>
        <v>0</v>
      </c>
      <c r="H23" s="229"/>
      <c r="I23" s="229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6">
        <f>IF((((A24/10)-INT(A24/10))*100)&gt;50, ROUNDUP(A23, 1), ROUNDDOWN(A23, 1))</f>
        <v>0</v>
      </c>
      <c r="H24" s="227"/>
      <c r="I24" s="227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8">
        <f>ZakladDPHZaklVypocet</f>
        <v>0</v>
      </c>
      <c r="H25" s="229"/>
      <c r="I25" s="229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5">
        <f>IF((((A26/10)-INT(A26/10))*100)&gt;50, ROUNDUP(A25, 1), ROUNDDOWN(A25, 1))</f>
        <v>0</v>
      </c>
      <c r="H26" s="196"/>
      <c r="I26" s="196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7">
        <f>CenaCelkem-(ZakladDPHSni+DPHSni+ZakladDPHZakl+DPHZakl)</f>
        <v>0</v>
      </c>
      <c r="H27" s="197"/>
      <c r="I27" s="197"/>
      <c r="J27" s="41" t="str">
        <f t="shared" si="0"/>
        <v>CZK</v>
      </c>
    </row>
    <row r="28" spans="1:10" ht="27.75" hidden="1" customHeight="1" thickBot="1">
      <c r="A28" s="2"/>
      <c r="B28" s="113" t="s">
        <v>25</v>
      </c>
      <c r="C28" s="114"/>
      <c r="D28" s="114"/>
      <c r="E28" s="115"/>
      <c r="F28" s="116"/>
      <c r="G28" s="232">
        <f>ZakladDPHSniVypocet+ZakladDPHZaklVypocet</f>
        <v>0</v>
      </c>
      <c r="H28" s="232"/>
      <c r="I28" s="232"/>
      <c r="J28" s="117" t="str">
        <f t="shared" si="0"/>
        <v>CZK</v>
      </c>
    </row>
    <row r="29" spans="1:10" ht="27.75" customHeight="1" thickBot="1">
      <c r="A29" s="2">
        <f>(A27-INT(A27))*100</f>
        <v>0</v>
      </c>
      <c r="B29" s="113" t="s">
        <v>37</v>
      </c>
      <c r="C29" s="118"/>
      <c r="D29" s="118"/>
      <c r="E29" s="118"/>
      <c r="F29" s="119"/>
      <c r="G29" s="231">
        <f>IF((((A29/10)-INT(A29/10))*100)&gt;50, ROUNDUP(A27, 1), ROUNDDOWN(A27, 1))</f>
        <v>0</v>
      </c>
      <c r="H29" s="231"/>
      <c r="I29" s="231"/>
      <c r="J29" s="120" t="s">
        <v>52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33"/>
      <c r="E34" s="234"/>
      <c r="G34" s="235"/>
      <c r="H34" s="236"/>
      <c r="I34" s="236"/>
      <c r="J34" s="25"/>
    </row>
    <row r="35" spans="1:10" ht="12.75" customHeight="1">
      <c r="A35" s="2"/>
      <c r="B35" s="2"/>
      <c r="D35" s="225" t="s">
        <v>2</v>
      </c>
      <c r="E35" s="225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>
      <c r="A39" s="89">
        <v>1</v>
      </c>
      <c r="B39" s="99" t="s">
        <v>50</v>
      </c>
      <c r="C39" s="239"/>
      <c r="D39" s="239"/>
      <c r="E39" s="239"/>
      <c r="F39" s="100">
        <f>'01 58191401 Pol'!AE34</f>
        <v>0</v>
      </c>
      <c r="G39" s="101">
        <f>'01 58191401 Pol'!AF34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>
      <c r="A40" s="89">
        <v>2</v>
      </c>
      <c r="B40" s="104" t="s">
        <v>45</v>
      </c>
      <c r="C40" s="240" t="s">
        <v>46</v>
      </c>
      <c r="D40" s="240"/>
      <c r="E40" s="240"/>
      <c r="F40" s="105">
        <f>'01 58191401 Pol'!AE34</f>
        <v>0</v>
      </c>
      <c r="G40" s="106">
        <f>'01 58191401 Pol'!AF34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>
      <c r="A41" s="89">
        <v>3</v>
      </c>
      <c r="B41" s="108" t="s">
        <v>43</v>
      </c>
      <c r="C41" s="239" t="s">
        <v>44</v>
      </c>
      <c r="D41" s="239"/>
      <c r="E41" s="239"/>
      <c r="F41" s="109">
        <f>'01 58191401 Pol'!AE34</f>
        <v>0</v>
      </c>
      <c r="G41" s="102">
        <f>'01 58191401 Pol'!AF34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>
      <c r="A42" s="89"/>
      <c r="B42" s="241" t="s">
        <v>51</v>
      </c>
      <c r="C42" s="242"/>
      <c r="D42" s="242"/>
      <c r="E42" s="243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>
      <c r="B46" s="121" t="s">
        <v>53</v>
      </c>
    </row>
    <row r="48" spans="1:10" ht="25.5" customHeight="1">
      <c r="A48" s="123"/>
      <c r="B48" s="126" t="s">
        <v>18</v>
      </c>
      <c r="C48" s="126" t="s">
        <v>6</v>
      </c>
      <c r="D48" s="127"/>
      <c r="E48" s="127"/>
      <c r="F48" s="128" t="s">
        <v>54</v>
      </c>
      <c r="G48" s="128"/>
      <c r="H48" s="128"/>
      <c r="I48" s="128" t="s">
        <v>31</v>
      </c>
      <c r="J48" s="128" t="s">
        <v>0</v>
      </c>
    </row>
    <row r="49" spans="1:10" ht="36.75" customHeight="1">
      <c r="A49" s="124"/>
      <c r="B49" s="129" t="s">
        <v>55</v>
      </c>
      <c r="C49" s="237" t="s">
        <v>56</v>
      </c>
      <c r="D49" s="238"/>
      <c r="E49" s="238"/>
      <c r="F49" s="135" t="s">
        <v>27</v>
      </c>
      <c r="G49" s="136"/>
      <c r="H49" s="136"/>
      <c r="I49" s="136">
        <f>'01 58191401 Pol'!G8</f>
        <v>0</v>
      </c>
      <c r="J49" s="133" t="str">
        <f>IF(I54=0,"",I49/I54*100)</f>
        <v/>
      </c>
    </row>
    <row r="50" spans="1:10" ht="36.75" customHeight="1">
      <c r="A50" s="124"/>
      <c r="B50" s="129" t="s">
        <v>57</v>
      </c>
      <c r="C50" s="237" t="s">
        <v>58</v>
      </c>
      <c r="D50" s="238"/>
      <c r="E50" s="238"/>
      <c r="F50" s="135" t="s">
        <v>27</v>
      </c>
      <c r="G50" s="136"/>
      <c r="H50" s="136"/>
      <c r="I50" s="136">
        <f>'01 58191401 Pol'!G21</f>
        <v>0</v>
      </c>
      <c r="J50" s="133" t="str">
        <f>IF(I54=0,"",I50/I54*100)</f>
        <v/>
      </c>
    </row>
    <row r="51" spans="1:10" ht="36.75" customHeight="1">
      <c r="A51" s="124"/>
      <c r="B51" s="129" t="s">
        <v>59</v>
      </c>
      <c r="C51" s="237" t="s">
        <v>60</v>
      </c>
      <c r="D51" s="238"/>
      <c r="E51" s="238"/>
      <c r="F51" s="135" t="s">
        <v>27</v>
      </c>
      <c r="G51" s="136"/>
      <c r="H51" s="136"/>
      <c r="I51" s="136">
        <f>'01 58191401 Pol'!G24</f>
        <v>0</v>
      </c>
      <c r="J51" s="133" t="str">
        <f>IF(I54=0,"",I51/I54*100)</f>
        <v/>
      </c>
    </row>
    <row r="52" spans="1:10" ht="36.75" customHeight="1">
      <c r="A52" s="124"/>
      <c r="B52" s="129" t="s">
        <v>61</v>
      </c>
      <c r="C52" s="237" t="s">
        <v>62</v>
      </c>
      <c r="D52" s="238"/>
      <c r="E52" s="238"/>
      <c r="F52" s="135" t="s">
        <v>28</v>
      </c>
      <c r="G52" s="136"/>
      <c r="H52" s="136"/>
      <c r="I52" s="136">
        <f>'01 58191401 Pol'!G27</f>
        <v>0</v>
      </c>
      <c r="J52" s="133" t="str">
        <f>IF(I54=0,"",I52/I54*100)</f>
        <v/>
      </c>
    </row>
    <row r="53" spans="1:10" ht="36.75" customHeight="1">
      <c r="A53" s="124"/>
      <c r="B53" s="129" t="s">
        <v>63</v>
      </c>
      <c r="C53" s="237" t="s">
        <v>29</v>
      </c>
      <c r="D53" s="238"/>
      <c r="E53" s="238"/>
      <c r="F53" s="135" t="s">
        <v>63</v>
      </c>
      <c r="G53" s="136"/>
      <c r="H53" s="136"/>
      <c r="I53" s="136">
        <f>'01 58191401 Pol'!G29</f>
        <v>0</v>
      </c>
      <c r="J53" s="133" t="str">
        <f>IF(I54=0,"",I53/I54*100)</f>
        <v/>
      </c>
    </row>
    <row r="54" spans="1:10" ht="25.5" customHeight="1">
      <c r="A54" s="125"/>
      <c r="B54" s="130" t="s">
        <v>1</v>
      </c>
      <c r="C54" s="131"/>
      <c r="D54" s="132"/>
      <c r="E54" s="132"/>
      <c r="F54" s="137"/>
      <c r="G54" s="138"/>
      <c r="H54" s="138"/>
      <c r="I54" s="138">
        <f>SUM(I49:I53)</f>
        <v>0</v>
      </c>
      <c r="J54" s="134">
        <f>SUM(J49:J53)</f>
        <v>0</v>
      </c>
    </row>
    <row r="55" spans="1:10">
      <c r="F55" s="87"/>
      <c r="G55" s="87"/>
      <c r="H55" s="87"/>
      <c r="I55" s="87"/>
      <c r="J55" s="88"/>
    </row>
    <row r="56" spans="1:10">
      <c r="F56" s="87"/>
      <c r="G56" s="87"/>
      <c r="H56" s="87"/>
      <c r="I56" s="87"/>
      <c r="J56" s="88"/>
    </row>
    <row r="57" spans="1:10">
      <c r="F57" s="87"/>
      <c r="G57" s="87"/>
      <c r="H57" s="87"/>
      <c r="I57" s="87"/>
      <c r="J57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>
      <c r="A4" s="50" t="s">
        <v>10</v>
      </c>
      <c r="B4" s="49"/>
      <c r="C4" s="246"/>
      <c r="D4" s="246"/>
      <c r="E4" s="246"/>
      <c r="F4" s="246"/>
      <c r="G4" s="247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20" sqref="C20"/>
    </sheetView>
  </sheetViews>
  <sheetFormatPr defaultRowHeight="12.75" outlineLevelRow="1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65</v>
      </c>
    </row>
    <row r="2" spans="1:60" ht="25.15" customHeight="1">
      <c r="A2" s="140" t="s">
        <v>8</v>
      </c>
      <c r="B2" s="49" t="s">
        <v>49</v>
      </c>
      <c r="C2" s="261" t="s">
        <v>46</v>
      </c>
      <c r="D2" s="262"/>
      <c r="E2" s="262"/>
      <c r="F2" s="262"/>
      <c r="G2" s="263"/>
      <c r="AG2" t="s">
        <v>66</v>
      </c>
    </row>
    <row r="3" spans="1:60" ht="25.15" customHeight="1">
      <c r="A3" s="140" t="s">
        <v>9</v>
      </c>
      <c r="B3" s="49" t="s">
        <v>45</v>
      </c>
      <c r="C3" s="261" t="s">
        <v>46</v>
      </c>
      <c r="D3" s="262"/>
      <c r="E3" s="262"/>
      <c r="F3" s="262"/>
      <c r="G3" s="263"/>
      <c r="AC3" s="122" t="s">
        <v>66</v>
      </c>
      <c r="AG3" t="s">
        <v>67</v>
      </c>
    </row>
    <row r="4" spans="1:60" ht="25.15" customHeight="1">
      <c r="A4" s="141" t="s">
        <v>10</v>
      </c>
      <c r="B4" s="142" t="s">
        <v>43</v>
      </c>
      <c r="C4" s="264" t="s">
        <v>44</v>
      </c>
      <c r="D4" s="265"/>
      <c r="E4" s="265"/>
      <c r="F4" s="265"/>
      <c r="G4" s="266"/>
      <c r="AG4" t="s">
        <v>68</v>
      </c>
    </row>
    <row r="5" spans="1:60">
      <c r="D5" s="10"/>
    </row>
    <row r="6" spans="1:60" ht="38.25">
      <c r="A6" s="144" t="s">
        <v>69</v>
      </c>
      <c r="B6" s="146" t="s">
        <v>70</v>
      </c>
      <c r="C6" s="146" t="s">
        <v>71</v>
      </c>
      <c r="D6" s="145" t="s">
        <v>72</v>
      </c>
      <c r="E6" s="144" t="s">
        <v>73</v>
      </c>
      <c r="F6" s="143" t="s">
        <v>74</v>
      </c>
      <c r="G6" s="144" t="s">
        <v>31</v>
      </c>
      <c r="H6" s="147" t="s">
        <v>32</v>
      </c>
      <c r="I6" s="147" t="s">
        <v>75</v>
      </c>
      <c r="J6" s="147" t="s">
        <v>33</v>
      </c>
      <c r="K6" s="147" t="s">
        <v>76</v>
      </c>
      <c r="L6" s="147" t="s">
        <v>77</v>
      </c>
      <c r="M6" s="147" t="s">
        <v>78</v>
      </c>
      <c r="N6" s="147" t="s">
        <v>79</v>
      </c>
      <c r="O6" s="147" t="s">
        <v>80</v>
      </c>
      <c r="P6" s="147" t="s">
        <v>81</v>
      </c>
      <c r="Q6" s="147" t="s">
        <v>82</v>
      </c>
      <c r="R6" s="147" t="s">
        <v>83</v>
      </c>
      <c r="S6" s="147" t="s">
        <v>84</v>
      </c>
      <c r="T6" s="147" t="s">
        <v>85</v>
      </c>
      <c r="U6" s="147" t="s">
        <v>86</v>
      </c>
      <c r="V6" s="147" t="s">
        <v>87</v>
      </c>
      <c r="W6" s="147" t="s">
        <v>88</v>
      </c>
      <c r="X6" s="147" t="s">
        <v>89</v>
      </c>
    </row>
    <row r="7" spans="1:60" hidden="1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>
      <c r="A8" s="163" t="s">
        <v>90</v>
      </c>
      <c r="B8" s="164" t="s">
        <v>55</v>
      </c>
      <c r="C8" s="183" t="s">
        <v>56</v>
      </c>
      <c r="D8" s="165"/>
      <c r="E8" s="166"/>
      <c r="F8" s="167"/>
      <c r="G8" s="168">
        <f>SUMIF(AG9:AG20,"&lt;&gt;NOR",G9:G20)</f>
        <v>0</v>
      </c>
      <c r="H8" s="162"/>
      <c r="I8" s="162">
        <f>SUM(I9:I20)</f>
        <v>0</v>
      </c>
      <c r="J8" s="162"/>
      <c r="K8" s="162">
        <f>SUM(K9:K20)</f>
        <v>0</v>
      </c>
      <c r="L8" s="162"/>
      <c r="M8" s="162">
        <f>SUM(M9:M20)</f>
        <v>0</v>
      </c>
      <c r="N8" s="162"/>
      <c r="O8" s="162">
        <f>SUM(O9:O20)</f>
        <v>2.91</v>
      </c>
      <c r="P8" s="162"/>
      <c r="Q8" s="162">
        <f>SUM(Q9:Q20)</f>
        <v>0</v>
      </c>
      <c r="R8" s="162"/>
      <c r="S8" s="162"/>
      <c r="T8" s="162"/>
      <c r="U8" s="162"/>
      <c r="V8" s="162">
        <f>SUM(V9:V20)</f>
        <v>241.78000000000003</v>
      </c>
      <c r="W8" s="162"/>
      <c r="X8" s="162"/>
      <c r="AG8" t="s">
        <v>91</v>
      </c>
    </row>
    <row r="9" spans="1:60" outlineLevel="1">
      <c r="A9" s="169">
        <v>1</v>
      </c>
      <c r="B9" s="170" t="s">
        <v>92</v>
      </c>
      <c r="C9" s="184" t="s">
        <v>93</v>
      </c>
      <c r="D9" s="171" t="s">
        <v>94</v>
      </c>
      <c r="E9" s="172">
        <v>127.15600000000001</v>
      </c>
      <c r="F9" s="173"/>
      <c r="G9" s="17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6.0000000000000002E-5</v>
      </c>
      <c r="O9" s="158">
        <f>ROUND(E9*N9,2)</f>
        <v>0.01</v>
      </c>
      <c r="P9" s="158">
        <v>0</v>
      </c>
      <c r="Q9" s="158">
        <f>ROUND(E9*P9,2)</f>
        <v>0</v>
      </c>
      <c r="R9" s="158"/>
      <c r="S9" s="158" t="s">
        <v>95</v>
      </c>
      <c r="T9" s="158" t="s">
        <v>96</v>
      </c>
      <c r="U9" s="158">
        <v>0.42599999999999999</v>
      </c>
      <c r="V9" s="158">
        <f>ROUND(E9*U9,2)</f>
        <v>54.17</v>
      </c>
      <c r="W9" s="158"/>
      <c r="X9" s="158" t="s">
        <v>97</v>
      </c>
      <c r="Y9" s="148"/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5"/>
      <c r="B10" s="156"/>
      <c r="C10" s="185" t="s">
        <v>137</v>
      </c>
      <c r="D10" s="160"/>
      <c r="E10" s="161">
        <v>127.15600000000001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99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>
      <c r="A11" s="169">
        <v>2</v>
      </c>
      <c r="B11" s="170" t="s">
        <v>100</v>
      </c>
      <c r="C11" s="184" t="s">
        <v>101</v>
      </c>
      <c r="D11" s="171" t="s">
        <v>102</v>
      </c>
      <c r="E11" s="172">
        <v>0.14000000000000001</v>
      </c>
      <c r="F11" s="173"/>
      <c r="G11" s="174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8">
        <v>1</v>
      </c>
      <c r="O11" s="158">
        <f>ROUND(E11*N11,2)</f>
        <v>0.14000000000000001</v>
      </c>
      <c r="P11" s="158">
        <v>0</v>
      </c>
      <c r="Q11" s="158">
        <f>ROUND(E11*P11,2)</f>
        <v>0</v>
      </c>
      <c r="R11" s="158" t="s">
        <v>103</v>
      </c>
      <c r="S11" s="158" t="s">
        <v>95</v>
      </c>
      <c r="T11" s="158" t="s">
        <v>96</v>
      </c>
      <c r="U11" s="158">
        <v>0</v>
      </c>
      <c r="V11" s="158">
        <f>ROUND(E11*U11,2)</f>
        <v>0</v>
      </c>
      <c r="W11" s="158"/>
      <c r="X11" s="158" t="s">
        <v>104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>
      <c r="A12" s="155"/>
      <c r="B12" s="156"/>
      <c r="C12" s="185" t="s">
        <v>138</v>
      </c>
      <c r="D12" s="160"/>
      <c r="E12" s="161">
        <v>0.14000000000000001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99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>
      <c r="A13" s="169">
        <v>3</v>
      </c>
      <c r="B13" s="170" t="s">
        <v>106</v>
      </c>
      <c r="C13" s="184" t="s">
        <v>134</v>
      </c>
      <c r="D13" s="171" t="s">
        <v>94</v>
      </c>
      <c r="E13" s="172">
        <v>1876.0513000000001</v>
      </c>
      <c r="F13" s="173"/>
      <c r="G13" s="174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5.0000000000000002E-5</v>
      </c>
      <c r="O13" s="158">
        <f>ROUND(E13*N13,2)</f>
        <v>0.09</v>
      </c>
      <c r="P13" s="158">
        <v>0</v>
      </c>
      <c r="Q13" s="158">
        <f>ROUND(E13*P13,2)</f>
        <v>0</v>
      </c>
      <c r="R13" s="158"/>
      <c r="S13" s="158" t="s">
        <v>95</v>
      </c>
      <c r="T13" s="158" t="s">
        <v>96</v>
      </c>
      <c r="U13" s="158">
        <v>0.1</v>
      </c>
      <c r="V13" s="158">
        <f>ROUND(E13*U13,2)</f>
        <v>187.61</v>
      </c>
      <c r="W13" s="158"/>
      <c r="X13" s="158" t="s">
        <v>97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98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>
      <c r="A14" s="155"/>
      <c r="B14" s="156"/>
      <c r="C14" s="185" t="s">
        <v>139</v>
      </c>
      <c r="D14" s="160"/>
      <c r="E14" s="161">
        <v>1344.915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99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>
      <c r="A15" s="155"/>
      <c r="B15" s="156"/>
      <c r="C15" s="185" t="s">
        <v>140</v>
      </c>
      <c r="D15" s="160"/>
      <c r="E15" s="161">
        <v>540.79300000000001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99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>
      <c r="A16" s="169">
        <v>4</v>
      </c>
      <c r="B16" s="170" t="s">
        <v>107</v>
      </c>
      <c r="C16" s="184" t="s">
        <v>108</v>
      </c>
      <c r="D16" s="171" t="s">
        <v>102</v>
      </c>
      <c r="E16" s="172">
        <v>2.0710999999999999</v>
      </c>
      <c r="F16" s="173"/>
      <c r="G16" s="174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21</v>
      </c>
      <c r="M16" s="158">
        <f>G16*(1+L16/100)</f>
        <v>0</v>
      </c>
      <c r="N16" s="158">
        <v>1</v>
      </c>
      <c r="O16" s="158">
        <f>ROUND(E16*N16,2)</f>
        <v>2.0699999999999998</v>
      </c>
      <c r="P16" s="158">
        <v>0</v>
      </c>
      <c r="Q16" s="158">
        <f>ROUND(E16*P16,2)</f>
        <v>0</v>
      </c>
      <c r="R16" s="158" t="s">
        <v>103</v>
      </c>
      <c r="S16" s="158" t="s">
        <v>95</v>
      </c>
      <c r="T16" s="158" t="s">
        <v>96</v>
      </c>
      <c r="U16" s="158">
        <v>0</v>
      </c>
      <c r="V16" s="158">
        <f>ROUND(E16*U16,2)</f>
        <v>0</v>
      </c>
      <c r="W16" s="158"/>
      <c r="X16" s="158" t="s">
        <v>104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55"/>
      <c r="B17" s="156"/>
      <c r="C17" s="185" t="s">
        <v>145</v>
      </c>
      <c r="D17" s="160"/>
      <c r="E17" s="161">
        <v>2.0710999999999999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99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69">
        <v>5</v>
      </c>
      <c r="B18" s="170" t="s">
        <v>109</v>
      </c>
      <c r="C18" s="184" t="s">
        <v>110</v>
      </c>
      <c r="D18" s="171" t="s">
        <v>102</v>
      </c>
      <c r="E18" s="172">
        <v>0.59499999999999997</v>
      </c>
      <c r="F18" s="173"/>
      <c r="G18" s="174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8">
        <v>1</v>
      </c>
      <c r="O18" s="158">
        <f>ROUND(E18*N18,2)</f>
        <v>0.6</v>
      </c>
      <c r="P18" s="158">
        <v>0</v>
      </c>
      <c r="Q18" s="158">
        <f>ROUND(E18*P18,2)</f>
        <v>0</v>
      </c>
      <c r="R18" s="158" t="s">
        <v>103</v>
      </c>
      <c r="S18" s="158" t="s">
        <v>95</v>
      </c>
      <c r="T18" s="158" t="s">
        <v>96</v>
      </c>
      <c r="U18" s="158">
        <v>0</v>
      </c>
      <c r="V18" s="158">
        <f>ROUND(E18*U18,2)</f>
        <v>0</v>
      </c>
      <c r="W18" s="158"/>
      <c r="X18" s="158" t="s">
        <v>104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55"/>
      <c r="B19" s="156"/>
      <c r="C19" s="185" t="s">
        <v>141</v>
      </c>
      <c r="D19" s="160"/>
      <c r="E19" s="161">
        <v>0.59499999999999997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99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55">
        <v>6</v>
      </c>
      <c r="B20" s="156" t="s">
        <v>111</v>
      </c>
      <c r="C20" s="186" t="s">
        <v>112</v>
      </c>
      <c r="D20" s="157" t="s">
        <v>0</v>
      </c>
      <c r="E20" s="175"/>
      <c r="F20" s="159"/>
      <c r="G20" s="158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113</v>
      </c>
      <c r="T20" s="158" t="s">
        <v>114</v>
      </c>
      <c r="U20" s="158">
        <v>0</v>
      </c>
      <c r="V20" s="158">
        <f>ROUND(E20*U20,2)</f>
        <v>0</v>
      </c>
      <c r="W20" s="158"/>
      <c r="X20" s="158" t="s">
        <v>112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115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>
      <c r="A21" s="163" t="s">
        <v>90</v>
      </c>
      <c r="B21" s="164" t="s">
        <v>57</v>
      </c>
      <c r="C21" s="183" t="s">
        <v>58</v>
      </c>
      <c r="D21" s="165"/>
      <c r="E21" s="166"/>
      <c r="F21" s="167"/>
      <c r="G21" s="168">
        <f>SUMIF(AG22:AG23,"&lt;&gt;NOR",G22:G23)</f>
        <v>0</v>
      </c>
      <c r="H21" s="162"/>
      <c r="I21" s="162">
        <f>SUM(I22:I23)</f>
        <v>0</v>
      </c>
      <c r="J21" s="162"/>
      <c r="K21" s="162">
        <f>SUM(K22:K23)</f>
        <v>0</v>
      </c>
      <c r="L21" s="162"/>
      <c r="M21" s="162">
        <f>SUM(M22:M23)</f>
        <v>0</v>
      </c>
      <c r="N21" s="162"/>
      <c r="O21" s="162">
        <f>SUM(O22:O23)</f>
        <v>0.05</v>
      </c>
      <c r="P21" s="162"/>
      <c r="Q21" s="162">
        <f>SUM(Q22:Q23)</f>
        <v>0</v>
      </c>
      <c r="R21" s="162"/>
      <c r="S21" s="162"/>
      <c r="T21" s="162"/>
      <c r="U21" s="162"/>
      <c r="V21" s="162">
        <f>SUM(V22:V23)</f>
        <v>21.09</v>
      </c>
      <c r="W21" s="162"/>
      <c r="X21" s="162"/>
      <c r="AG21" t="s">
        <v>91</v>
      </c>
    </row>
    <row r="22" spans="1:60" outlineLevel="1">
      <c r="A22" s="169">
        <v>7</v>
      </c>
      <c r="B22" s="170" t="s">
        <v>116</v>
      </c>
      <c r="C22" s="184" t="s">
        <v>136</v>
      </c>
      <c r="D22" s="171" t="s">
        <v>117</v>
      </c>
      <c r="E22" s="172">
        <v>89.744</v>
      </c>
      <c r="F22" s="173"/>
      <c r="G22" s="174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8">
        <v>5.2999999999999998E-4</v>
      </c>
      <c r="O22" s="158">
        <f>ROUND(E22*N22,2)</f>
        <v>0.05</v>
      </c>
      <c r="P22" s="158">
        <v>0</v>
      </c>
      <c r="Q22" s="158">
        <f>ROUND(E22*P22,2)</f>
        <v>0</v>
      </c>
      <c r="R22" s="158"/>
      <c r="S22" s="158" t="s">
        <v>113</v>
      </c>
      <c r="T22" s="158" t="s">
        <v>96</v>
      </c>
      <c r="U22" s="158">
        <v>0.23499999999999999</v>
      </c>
      <c r="V22" s="158">
        <f>ROUND(E22*U22,2)</f>
        <v>21.09</v>
      </c>
      <c r="W22" s="158"/>
      <c r="X22" s="158" t="s">
        <v>97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98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55"/>
      <c r="B23" s="156"/>
      <c r="C23" s="185" t="s">
        <v>142</v>
      </c>
      <c r="D23" s="160"/>
      <c r="E23" s="161">
        <v>89.744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99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>
      <c r="A24" s="163" t="s">
        <v>90</v>
      </c>
      <c r="B24" s="164" t="s">
        <v>59</v>
      </c>
      <c r="C24" s="183" t="s">
        <v>60</v>
      </c>
      <c r="D24" s="165"/>
      <c r="E24" s="166"/>
      <c r="F24" s="167"/>
      <c r="G24" s="168">
        <f>SUMIF(AG25:AG26,"&lt;&gt;NOR",G25:G26)</f>
        <v>0</v>
      </c>
      <c r="H24" s="162"/>
      <c r="I24" s="162">
        <f>SUM(I25:I26)</f>
        <v>0</v>
      </c>
      <c r="J24" s="162"/>
      <c r="K24" s="162">
        <f>SUM(K25:K26)</f>
        <v>0</v>
      </c>
      <c r="L24" s="162"/>
      <c r="M24" s="162">
        <f>SUM(M25:M26)</f>
        <v>0</v>
      </c>
      <c r="N24" s="162"/>
      <c r="O24" s="162">
        <f>SUM(O25:O26)</f>
        <v>0</v>
      </c>
      <c r="P24" s="162"/>
      <c r="Q24" s="162">
        <f>SUM(Q25:Q26)</f>
        <v>0</v>
      </c>
      <c r="R24" s="162"/>
      <c r="S24" s="162"/>
      <c r="T24" s="162"/>
      <c r="U24" s="162"/>
      <c r="V24" s="162">
        <f>SUM(V25:V26)</f>
        <v>0</v>
      </c>
      <c r="W24" s="162"/>
      <c r="X24" s="162"/>
      <c r="AG24" t="s">
        <v>91</v>
      </c>
    </row>
    <row r="25" spans="1:60" ht="22.5" outlineLevel="1">
      <c r="A25" s="169">
        <v>8</v>
      </c>
      <c r="B25" s="170" t="s">
        <v>118</v>
      </c>
      <c r="C25" s="184" t="s">
        <v>119</v>
      </c>
      <c r="D25" s="171" t="s">
        <v>120</v>
      </c>
      <c r="E25" s="172">
        <v>1</v>
      </c>
      <c r="F25" s="173"/>
      <c r="G25" s="174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113</v>
      </c>
      <c r="T25" s="158" t="s">
        <v>114</v>
      </c>
      <c r="U25" s="158">
        <v>0</v>
      </c>
      <c r="V25" s="158">
        <f>ROUND(E25*U25,2)</f>
        <v>0</v>
      </c>
      <c r="W25" s="158"/>
      <c r="X25" s="158" t="s">
        <v>97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55"/>
      <c r="B26" s="156"/>
      <c r="C26" s="185" t="s">
        <v>121</v>
      </c>
      <c r="D26" s="160"/>
      <c r="E26" s="161">
        <v>1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99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>
      <c r="A27" s="163" t="s">
        <v>90</v>
      </c>
      <c r="B27" s="164" t="s">
        <v>61</v>
      </c>
      <c r="C27" s="183" t="s">
        <v>62</v>
      </c>
      <c r="D27" s="165"/>
      <c r="E27" s="166"/>
      <c r="F27" s="167"/>
      <c r="G27" s="168">
        <f>SUMIF(AG28:AG28,"&lt;&gt;NOR",G28:G28)</f>
        <v>0</v>
      </c>
      <c r="H27" s="162"/>
      <c r="I27" s="162">
        <f>SUM(I28:I28)</f>
        <v>0</v>
      </c>
      <c r="J27" s="162"/>
      <c r="K27" s="162">
        <f>SUM(K28:K28)</f>
        <v>0</v>
      </c>
      <c r="L27" s="162"/>
      <c r="M27" s="162">
        <f>SUM(M28:M28)</f>
        <v>0</v>
      </c>
      <c r="N27" s="162"/>
      <c r="O27" s="162">
        <f>SUM(O28:O28)</f>
        <v>0</v>
      </c>
      <c r="P27" s="162"/>
      <c r="Q27" s="162">
        <f>SUM(Q28:Q28)</f>
        <v>0</v>
      </c>
      <c r="R27" s="162"/>
      <c r="S27" s="162"/>
      <c r="T27" s="162"/>
      <c r="U27" s="162"/>
      <c r="V27" s="162">
        <f>SUM(V28:V28)</f>
        <v>0</v>
      </c>
      <c r="W27" s="162"/>
      <c r="X27" s="162"/>
      <c r="AG27" t="s">
        <v>91</v>
      </c>
    </row>
    <row r="28" spans="1:60" outlineLevel="1">
      <c r="A28" s="176">
        <v>9</v>
      </c>
      <c r="B28" s="177" t="s">
        <v>122</v>
      </c>
      <c r="C28" s="187" t="s">
        <v>135</v>
      </c>
      <c r="D28" s="178" t="s">
        <v>120</v>
      </c>
      <c r="E28" s="179">
        <v>1</v>
      </c>
      <c r="F28" s="180"/>
      <c r="G28" s="181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113</v>
      </c>
      <c r="T28" s="158" t="s">
        <v>123</v>
      </c>
      <c r="U28" s="158">
        <v>0</v>
      </c>
      <c r="V28" s="158">
        <f>ROUND(E28*U28,2)</f>
        <v>0</v>
      </c>
      <c r="W28" s="158"/>
      <c r="X28" s="158" t="s">
        <v>97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98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>
      <c r="A29" s="163" t="s">
        <v>90</v>
      </c>
      <c r="B29" s="164" t="s">
        <v>63</v>
      </c>
      <c r="C29" s="183" t="s">
        <v>29</v>
      </c>
      <c r="D29" s="165"/>
      <c r="E29" s="166"/>
      <c r="F29" s="167"/>
      <c r="G29" s="168">
        <f>SUMIF(AG30:AG32,"&lt;&gt;NOR",G30:G32)</f>
        <v>0</v>
      </c>
      <c r="H29" s="162"/>
      <c r="I29" s="162">
        <f>SUM(I30:I32)</f>
        <v>0</v>
      </c>
      <c r="J29" s="162"/>
      <c r="K29" s="162">
        <f>SUM(K30:K32)</f>
        <v>0</v>
      </c>
      <c r="L29" s="162"/>
      <c r="M29" s="162">
        <f>SUM(M30:M32)</f>
        <v>0</v>
      </c>
      <c r="N29" s="162"/>
      <c r="O29" s="162">
        <f>SUM(O30:O32)</f>
        <v>0</v>
      </c>
      <c r="P29" s="162"/>
      <c r="Q29" s="162">
        <f>SUM(Q30:Q32)</f>
        <v>0</v>
      </c>
      <c r="R29" s="162"/>
      <c r="S29" s="162"/>
      <c r="T29" s="162"/>
      <c r="U29" s="162"/>
      <c r="V29" s="162">
        <f>SUM(V30:V32)</f>
        <v>0</v>
      </c>
      <c r="W29" s="162"/>
      <c r="X29" s="162"/>
      <c r="AG29" t="s">
        <v>91</v>
      </c>
    </row>
    <row r="30" spans="1:60" ht="22.5" outlineLevel="1">
      <c r="A30" s="176">
        <v>10</v>
      </c>
      <c r="B30" s="177" t="s">
        <v>124</v>
      </c>
      <c r="C30" s="187" t="s">
        <v>125</v>
      </c>
      <c r="D30" s="178" t="s">
        <v>126</v>
      </c>
      <c r="E30" s="179">
        <v>1</v>
      </c>
      <c r="F30" s="180"/>
      <c r="G30" s="181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21</v>
      </c>
      <c r="M30" s="158">
        <f>G30*(1+L30/100)</f>
        <v>0</v>
      </c>
      <c r="N30" s="158">
        <v>0</v>
      </c>
      <c r="O30" s="158">
        <f>ROUND(E30*N30,2)</f>
        <v>0</v>
      </c>
      <c r="P30" s="158">
        <v>0</v>
      </c>
      <c r="Q30" s="158">
        <f>ROUND(E30*P30,2)</f>
        <v>0</v>
      </c>
      <c r="R30" s="158"/>
      <c r="S30" s="158" t="s">
        <v>95</v>
      </c>
      <c r="T30" s="158" t="s">
        <v>114</v>
      </c>
      <c r="U30" s="158">
        <v>0</v>
      </c>
      <c r="V30" s="158">
        <f>ROUND(E30*U30,2)</f>
        <v>0</v>
      </c>
      <c r="W30" s="158"/>
      <c r="X30" s="158" t="s">
        <v>127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128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33.75" outlineLevel="1">
      <c r="A31" s="169">
        <v>11</v>
      </c>
      <c r="B31" s="170" t="s">
        <v>129</v>
      </c>
      <c r="C31" s="184" t="s">
        <v>144</v>
      </c>
      <c r="D31" s="171" t="s">
        <v>117</v>
      </c>
      <c r="E31" s="172">
        <v>218.4</v>
      </c>
      <c r="F31" s="173"/>
      <c r="G31" s="174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8">
        <v>0</v>
      </c>
      <c r="O31" s="158">
        <f>ROUND(E31*N31,2)</f>
        <v>0</v>
      </c>
      <c r="P31" s="158">
        <v>0</v>
      </c>
      <c r="Q31" s="158">
        <f>ROUND(E31*P31,2)</f>
        <v>0</v>
      </c>
      <c r="R31" s="158"/>
      <c r="S31" s="158" t="s">
        <v>113</v>
      </c>
      <c r="T31" s="158" t="s">
        <v>123</v>
      </c>
      <c r="U31" s="158">
        <v>0</v>
      </c>
      <c r="V31" s="158">
        <f>ROUND(E31*U31,2)</f>
        <v>0</v>
      </c>
      <c r="W31" s="158"/>
      <c r="X31" s="158" t="s">
        <v>97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98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55"/>
      <c r="B32" s="156"/>
      <c r="C32" s="185" t="s">
        <v>143</v>
      </c>
      <c r="D32" s="160"/>
      <c r="E32" s="161">
        <v>218.4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99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33">
      <c r="A33" s="3"/>
      <c r="B33" s="4"/>
      <c r="C33" s="188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v>15</v>
      </c>
      <c r="AF33">
        <v>21</v>
      </c>
      <c r="AG33" t="s">
        <v>77</v>
      </c>
    </row>
    <row r="34" spans="1:33">
      <c r="A34" s="151"/>
      <c r="B34" s="152" t="s">
        <v>31</v>
      </c>
      <c r="C34" s="189"/>
      <c r="D34" s="153"/>
      <c r="E34" s="154"/>
      <c r="F34" s="154"/>
      <c r="G34" s="182">
        <f>G8+G21+G24+G27+G29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f>SUMIF(L7:L32,AE33,G7:G32)</f>
        <v>0</v>
      </c>
      <c r="AF34">
        <f>SUMIF(L7:L32,AF33,G7:G32)</f>
        <v>0</v>
      </c>
      <c r="AG34" t="s">
        <v>130</v>
      </c>
    </row>
    <row r="35" spans="1:33">
      <c r="A35" s="3"/>
      <c r="B35" s="4"/>
      <c r="C35" s="188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>
      <c r="A36" s="3"/>
      <c r="B36" s="4"/>
      <c r="C36" s="188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>
      <c r="A37" s="267" t="s">
        <v>131</v>
      </c>
      <c r="B37" s="267"/>
      <c r="C37" s="268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33">
      <c r="A38" s="248"/>
      <c r="B38" s="249"/>
      <c r="C38" s="250"/>
      <c r="D38" s="249"/>
      <c r="E38" s="249"/>
      <c r="F38" s="249"/>
      <c r="G38" s="25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G38" t="s">
        <v>132</v>
      </c>
    </row>
    <row r="39" spans="1:33">
      <c r="A39" s="252"/>
      <c r="B39" s="253"/>
      <c r="C39" s="254"/>
      <c r="D39" s="253"/>
      <c r="E39" s="253"/>
      <c r="F39" s="253"/>
      <c r="G39" s="25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33">
      <c r="A40" s="252"/>
      <c r="B40" s="253"/>
      <c r="C40" s="254"/>
      <c r="D40" s="253"/>
      <c r="E40" s="253"/>
      <c r="F40" s="253"/>
      <c r="G40" s="255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33">
      <c r="A41" s="252"/>
      <c r="B41" s="253"/>
      <c r="C41" s="254"/>
      <c r="D41" s="253"/>
      <c r="E41" s="253"/>
      <c r="F41" s="253"/>
      <c r="G41" s="25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33">
      <c r="A42" s="256"/>
      <c r="B42" s="257"/>
      <c r="C42" s="258"/>
      <c r="D42" s="257"/>
      <c r="E42" s="257"/>
      <c r="F42" s="257"/>
      <c r="G42" s="259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33">
      <c r="A43" s="3"/>
      <c r="B43" s="4"/>
      <c r="C43" s="188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33">
      <c r="C44" s="190"/>
      <c r="D44" s="10"/>
      <c r="AG44" t="s">
        <v>133</v>
      </c>
    </row>
    <row r="45" spans="1:33">
      <c r="D45" s="10"/>
    </row>
    <row r="46" spans="1:33">
      <c r="D46" s="10"/>
    </row>
    <row r="47" spans="1:33">
      <c r="D47" s="10"/>
    </row>
    <row r="48" spans="1:33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38:G42"/>
    <mergeCell ref="A1:G1"/>
    <mergeCell ref="C2:G2"/>
    <mergeCell ref="C3:G3"/>
    <mergeCell ref="C4:G4"/>
    <mergeCell ref="A37:C3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58191401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58191401 Pol'!Názvy_tisku</vt:lpstr>
      <vt:lpstr>oadresa</vt:lpstr>
      <vt:lpstr>Stavba!Objednatel</vt:lpstr>
      <vt:lpstr>Stavba!Objekt</vt:lpstr>
      <vt:lpstr>'01 58191401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Ivan</cp:lastModifiedBy>
  <cp:lastPrinted>2019-03-19T12:27:02Z</cp:lastPrinted>
  <dcterms:created xsi:type="dcterms:W3CDTF">2009-04-08T07:15:50Z</dcterms:created>
  <dcterms:modified xsi:type="dcterms:W3CDTF">2020-07-07T05:19:17Z</dcterms:modified>
</cp:coreProperties>
</file>